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<sst xmlns="http://schemas.openxmlformats.org/spreadsheetml/2006/main" count="701" uniqueCount="361">
  <si>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</si>
  <si>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</si>
  <si>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</si>
  <si>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</si>
  <si>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</si>
  <si>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</si>
  <si>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</si>
  <si>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</si>
  <si>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</si>
  <si>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</si>
  <si>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</si>
  <si>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</si>
  <si>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</si>
  <si>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</si>
  <si>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</si>
  <si>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</si>
  <si>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</si>
  <si>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</si>
  <si>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</si>
  <si>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</si>
  <si>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</si>
  <si>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</si>
  <si>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</si>
  <si>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</si>
  <si>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</si>
  <si>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</si>
  <si>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</si>
  <si>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</si>
  <si>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</si>
  <si>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</si>
  <si>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</si>
  <si>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</si>
  <si>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</si>
  <si>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</si>
  <si>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</si>
  <si>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</si>
  <si>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</si>
  <si>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</si>
  <si>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</si>
  <si>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</si>
  <si>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</si>
  <si>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</si>
  <si>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</si>
  <si>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</si>
  <si>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</si>
  <si>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</si>
  <si>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</si>
  <si>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</si>
  <si>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</si>
  <si>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</si>
  <si>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</si>
  <si>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</si>
  <si>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</si>
  <si>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</si>
  <si>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</si>
  <si>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</si>
  <si>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</si>
  <si>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</si>
  <si>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</si>
  <si>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</si>
  <si>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</si>
  <si>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</si>
  <si>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</si>
  <si>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</si>
  <si>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</si>
  <si>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</si>
  <si>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</si>
  <si>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</si>
  <si>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</si>
  <si>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</si>
  <si>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</si>
  <si>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</si>
  <si>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</si>
  <si>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</si>
  <si>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</si>
  <si>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</si>
  <si>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</si>
  <si>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</si>
  <si>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</si>
  <si>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</si>
  <si>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</si>
  <si>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</si>
  <si>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</si>
  <si>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</si>
  <si>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</si>
  <si>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</si>
  <si>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</si>
  <si>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</si>
  <si>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</si>
  <si>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</si>
  <si>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</si>
  <si>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</si>
  <si>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</si>
  <si>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</si>
  <si>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</si>
  <si>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</si>
  <si>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</si>
  <si>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</si>
  <si>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</si>
  <si>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</si>
  <si>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</si>
  <si>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</si>
  <si>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</si>
  <si>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</si>
  <si>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</si>
  <si>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</si>
  <si>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</si>
  <si>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</si>
  <si>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</si>
  <si>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</si>
  <si>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</si>
  <si>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</si>
  <si>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</si>
  <si>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</si>
  <si>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</si>
  <si>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</si>
  <si>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</si>
  <si>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</si>
  <si>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</si>
  <si>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</si>
  <si>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</si>
  <si>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</si>
  <si>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</si>
  <si>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</si>
  <si>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</si>
  <si>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</si>
  <si>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</si>
  <si>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</si>
  <si>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</si>
  <si>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</si>
  <si>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</si>
  <si>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</si>
  <si>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</si>
  <si>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</si>
  <si>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</si>
  <si>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</si>
  <si>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</si>
  <si>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</si>
  <si>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</si>
  <si>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</si>
  <si>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</si>
  <si>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</si>
  <si>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</si>
  <si>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</si>
  <si>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</si>
  <si>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</si>
  <si>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</si>
  <si>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</si>
  <si>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</si>
  <si>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</si>
  <si>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</si>
  <si>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</si>
  <si>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</si>
  <si>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</si>
  <si>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</si>
  <si>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</si>
  <si>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</si>
  <si>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</si>
  <si>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</si>
  <si>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</si>
  <si>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</si>
  <si>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</si>
  <si>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</si>
  <si>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</si>
  <si>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</si>
  <si>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</si>
  <si>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</si>
  <si>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</si>
  <si>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</si>
  <si>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</si>
  <si>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</si>
  <si>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</si>
  <si>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</si>
  <si>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</si>
  <si>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</si>
  <si>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</si>
  <si>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</si>
  <si>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</si>
  <si>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</si>
  <si>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</si>
  <si>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</si>
  <si>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</si>
  <si>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</si>
  <si>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</si>
  <si>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</si>
  <si>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</si>
  <si>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</si>
  <si>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</si>
  <si>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</si>
  <si>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</si>
  <si>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</si>
  <si>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</si>
  <si>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</si>
  <si>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</si>
  <si>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</si>
  <si>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</si>
  <si>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</si>
  <si>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</si>
  <si>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</si>
  <si>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</si>
  <si>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</si>
  <si>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</si>
  <si>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</si>
  <si>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</si>
  <si>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</si>
  <si>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</si>
  <si>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</si>
  <si>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</si>
  <si>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</si>
  <si>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</si>
  <si>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</si>
  <si>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</si>
  <si>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</si>
  <si>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</si>
  <si>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</si>
  <si>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</si>
  <si>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</si>
  <si>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</si>
  <si>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</si>
  <si>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</si>
  <si>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</si>
  <si>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</si>
  <si>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</si>
  <si>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</si>
  <si>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</si>
  <si>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</si>
  <si>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</si>
  <si>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</si>
  <si>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</si>
  <si>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</si>
  <si>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</si>
  <si>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</si>
  <si>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</si>
  <si>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</si>
  <si>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</si>
  <si>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</si>
  <si>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</si>
  <si>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</si>
  <si>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</si>
  <si>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</si>
  <si>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</si>
  <si>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</si>
  <si>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</si>
  <si>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</si>
  <si>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</si>
  <si>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</si>
  <si>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</si>
  <si>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</si>
  <si>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</si>
  <si>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</si>
  <si>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</si>
  <si>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</si>
  <si>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</si>
  <si>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</si>
  <si>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</si>
  <si>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</si>
  <si>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</si>
  <si>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</si>
  <si>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</si>
  <si>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</si>
  <si>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</si>
  <si>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</si>
  <si>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</si>
  <si>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</si>
  <si>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</si>
  <si>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</si>
  <si>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</si>
  <si>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</si>
  <si>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</si>
  <si>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</si>
  <si>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</si>
  <si>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</si>
  <si>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</si>
  <si>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</si>
  <si>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</si>
  <si>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</si>
  <si>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</si>
  <si>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</si>
  <si>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</si>
  <si>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</si>
  <si>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</si>
  <si>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</si>
  <si>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</si>
  <si>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</si>
  <si>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</si>
  <si>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</si>
  <si>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</si>
  <si>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</si>
  <si>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</si>
  <si>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</si>
  <si>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</si>
  <si>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</si>
  <si>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</si>
  <si>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</si>
  <si>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</si>
  <si>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</si>
  <si>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</si>
  <si>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</si>
  <si>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</si>
  <si>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</si>
  <si>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</si>
  <si>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</si>
  <si>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</si>
  <si>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</si>
  <si>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</si>
  <si>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</si>
  <si>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</si>
  <si>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</si>
  <si>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</si>
  <si>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</si>
  <si>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</si>
  <si>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</si>
  <si>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</si>
  <si>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</si>
  <si>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</si>
  <si>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</si>
  <si>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</si>
  <si>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</si>
  <si>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</si>
  <si>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</si>
  <si>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</si>
  <si>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</si>
  <si>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</si>
  <si>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</si>
  <si>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</si>
  <si>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</si>
  <si>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</si>
  <si>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</si>
  <si>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</si>
  <si>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</si>
  <si>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</si>
  <si>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</si>
  <si>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</si>
  <si>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</si>
  <si>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</si>
  <si>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</si>
  <si>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</si>
  <si>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</si>
  <si>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</si>
  <si>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</si>
  <si>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</si>
  <si>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</si>
  <si>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</si>
  <si>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</si>
  <si>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</si>
  <si>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</si>
  <si>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</si>
  <si>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</si>
  <si>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</si>
  <si>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</si>
  <si>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</si>
  <si>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</si>
  <si>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</si>
  <si>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</si>
  <si>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</si>
  <si>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</si>
  <si>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</si>
  <si>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</si>
  <si>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</si>
  <si>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"11"  травня  2021 р.</t>
  </si>
  <si>
    <r>
      <t>"</t>
    </r>
    <r>
      <rPr>
        <u val="single"/>
        <sz val="20"/>
        <rFont val="Arial Cyr"/>
        <family val="0"/>
      </rPr>
      <t xml:space="preserve">     07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</si>
</sst>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3.emf" /><Relationship Id="rId3" Type="http://schemas.openxmlformats.org/officeDocument/2006/relationships/image" Target="../media/image17.emf" /><Relationship Id="rId4" Type="http://schemas.openxmlformats.org/officeDocument/2006/relationships/image" Target="../media/image24.emf" /><Relationship Id="rId5" Type="http://schemas.openxmlformats.org/officeDocument/2006/relationships/image" Target="../media/image21.emf" /><Relationship Id="rId6" Type="http://schemas.openxmlformats.org/officeDocument/2006/relationships/image" Target="../media/image20.emf" /><Relationship Id="rId7" Type="http://schemas.openxmlformats.org/officeDocument/2006/relationships/image" Target="../media/image34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5.emf" /><Relationship Id="rId12" Type="http://schemas.openxmlformats.org/officeDocument/2006/relationships/image" Target="../media/image1.emf" /><Relationship Id="rId13" Type="http://schemas.openxmlformats.org/officeDocument/2006/relationships/image" Target="../media/image32.emf" /><Relationship Id="rId14" Type="http://schemas.openxmlformats.org/officeDocument/2006/relationships/image" Target="../media/image33.emf" /><Relationship Id="rId15" Type="http://schemas.openxmlformats.org/officeDocument/2006/relationships/image" Target="../media/image2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18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v>21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83.35403600000002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121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99</v>
      </c>
      <c r="M21" s="66" t="s">
        <v>106</v>
      </c>
      <c r="N21" s="75"/>
      <c r="O21" s="67" t="s">
        <v>71</v>
      </c>
      <c r="P21" s="66" t="s">
        <v>315</v>
      </c>
      <c r="Q21" s="67" t="s">
        <v>158</v>
      </c>
      <c r="R21" s="66" t="s">
        <v>167</v>
      </c>
      <c r="S21" s="66" t="s">
        <v>11</v>
      </c>
      <c r="T21" s="66" t="s">
        <v>108</v>
      </c>
      <c r="U21" s="66"/>
      <c r="V21" s="66"/>
      <c r="W21" s="66" t="s">
        <v>242</v>
      </c>
      <c r="X21" s="66" t="s">
        <v>358</v>
      </c>
      <c r="Y21" s="75"/>
      <c r="Z21" s="67" t="s">
        <v>83</v>
      </c>
      <c r="AA21" s="66" t="s">
        <v>241</v>
      </c>
      <c r="AB21" s="66" t="s">
        <v>85</v>
      </c>
      <c r="AC21" s="66" t="s">
        <v>80</v>
      </c>
      <c r="AD21" s="66" t="s">
        <v>11</v>
      </c>
      <c r="AE21" s="66" t="s">
        <v>110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18</v>
      </c>
      <c r="H23" s="20">
        <f>G23</f>
        <v>18</v>
      </c>
      <c r="I23" s="20">
        <f>G23</f>
        <v>18</v>
      </c>
      <c r="J23" s="20">
        <f>G23</f>
        <v>18</v>
      </c>
      <c r="K23" s="20">
        <f>G23</f>
        <v>18</v>
      </c>
      <c r="L23" s="20">
        <f>G23</f>
        <v>18</v>
      </c>
      <c r="M23" s="20">
        <f>G23</f>
        <v>18</v>
      </c>
      <c r="N23" s="69">
        <f>G23</f>
        <v>18</v>
      </c>
      <c r="O23" s="21">
        <v>19</v>
      </c>
      <c r="P23" s="20">
        <f aca="true" t="shared" si="0" ref="P23:V23">O23</f>
        <v>19</v>
      </c>
      <c r="Q23" s="21">
        <f t="shared" si="0"/>
        <v>19</v>
      </c>
      <c r="R23" s="20">
        <f t="shared" si="0"/>
        <v>19</v>
      </c>
      <c r="S23" s="20">
        <f t="shared" si="0"/>
        <v>19</v>
      </c>
      <c r="T23" s="20">
        <f t="shared" si="0"/>
        <v>19</v>
      </c>
      <c r="U23" s="20">
        <f t="shared" si="0"/>
        <v>19</v>
      </c>
      <c r="V23" s="20">
        <f t="shared" si="0"/>
        <v>19</v>
      </c>
      <c r="W23" s="20">
        <v>24</v>
      </c>
      <c r="X23" s="20">
        <f>W23</f>
        <v>24</v>
      </c>
      <c r="Y23" s="69">
        <f>X23</f>
        <v>24</v>
      </c>
      <c r="Z23" s="21">
        <v>24</v>
      </c>
      <c r="AA23" s="20">
        <f>Z23</f>
        <v>24</v>
      </c>
      <c r="AB23" s="20">
        <f aca="true" t="shared" si="1" ref="AB23:AG23">AA23</f>
        <v>24</v>
      </c>
      <c r="AC23" s="20">
        <f t="shared" si="1"/>
        <v>24</v>
      </c>
      <c r="AD23" s="20">
        <f t="shared" si="1"/>
        <v>24</v>
      </c>
      <c r="AE23" s="20">
        <f t="shared" si="1"/>
        <v>24</v>
      </c>
      <c r="AF23" s="20">
        <f t="shared" si="1"/>
        <v>24</v>
      </c>
      <c r="AG23" s="69">
        <f t="shared" si="1"/>
        <v>24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v>350</v>
      </c>
      <c r="P24" s="40" t="str">
        <f>IF(обед2="хліб житній",DU2,(IF(обед2="хліб пшеничний",DT2,(VLOOKUP(обед2,таб,67,FALSE)))))</f>
        <v>200/7</v>
      </c>
      <c r="Q24" s="40">
        <f>IF(обед3="хліб житній",DU2,(IF(обед3="хліб пшеничний",DT2,(VLOOKUP(обед3,таб,67,FALSE)))))</f>
        <v>105</v>
      </c>
      <c r="R24" s="40">
        <f>IF(обед4="хліб житній",DU2,(IF(обед4="хліб пшеничний",DT2,(VLOOKUP(обед4,таб,67,FALSE)))))</f>
        <v>100</v>
      </c>
      <c r="S24" s="40">
        <v>165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">
        <v>296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80</v>
      </c>
      <c r="AB24" s="40">
        <f>IF(ужин3="хліб житній",DW2,(IF(ужин3="хліб пшеничний",DV2,(VLOOKUP(ужин3,таб,67,FALSE)))))</f>
        <v>150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/>
      <c r="P27" s="28">
        <f>VLOOKUP(обед2,таб,3,FALSE)</f>
        <v>0</v>
      </c>
      <c r="Q27" s="29">
        <f>VLOOKUP(обед3,таб,3,FALSE)</f>
        <v>126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0.114</v>
      </c>
      <c r="AJ27" s="174"/>
      <c r="AK27" s="165">
        <f>SUM(G28:AG28)</f>
        <v>2.394</v>
      </c>
      <c r="AL27" s="166"/>
      <c r="AM27" s="158">
        <v>117.5</v>
      </c>
      <c r="AN27" s="160">
        <f>AK27*AM27</f>
        <v>281.295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2.394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101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0.11542857142857142</v>
      </c>
      <c r="AJ37" s="174"/>
      <c r="AK37" s="165">
        <f>SUM(G38:AG38)</f>
        <v>2.424</v>
      </c>
      <c r="AL37" s="166"/>
      <c r="AM37" s="158">
        <f>IF(AK37=0,0,AX117)</f>
        <v>57.16</v>
      </c>
      <c r="AN37" s="160">
        <f>AK37*AM37</f>
        <v>138.55584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2.424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v>7</v>
      </c>
      <c r="H41" s="29">
        <f>VLOOKUP(завтрак2,таб,10,FALSE)</f>
        <v>0</v>
      </c>
      <c r="I41" s="28"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9</v>
      </c>
      <c r="P41" s="28">
        <v>3</v>
      </c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7</v>
      </c>
      <c r="AA41" s="29">
        <f>VLOOKUP(ужин2,таб,10,FALSE)</f>
        <v>0</v>
      </c>
      <c r="AB41" s="28">
        <v>4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0.046571428571428576</v>
      </c>
      <c r="AJ41" s="174"/>
      <c r="AK41" s="165">
        <f>SUM(G42:AG42)</f>
        <v>0.9780000000000001</v>
      </c>
      <c r="AL41" s="166"/>
      <c r="AM41" s="158">
        <f>IF(AK41=0,0,AZ117)</f>
        <v>165.332</v>
      </c>
      <c r="AN41" s="160">
        <f>AK41*AM41</f>
        <v>161.69469600000002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0.126</v>
      </c>
      <c r="H42" s="47">
        <f t="shared" si="26"/>
      </c>
      <c r="I42" s="46">
        <f t="shared" si="26"/>
        <v>0.36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0.171</v>
      </c>
      <c r="P42" s="46">
        <f t="shared" si="27"/>
        <v>0.057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0.168</v>
      </c>
      <c r="AA42" s="47">
        <f t="shared" si="28"/>
      </c>
      <c r="AB42" s="46">
        <f t="shared" si="28"/>
        <v>0.096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6</v>
      </c>
      <c r="P47" s="28">
        <f>VLOOKUP(обед2,таб,13,FALSE)</f>
        <v>0</v>
      </c>
      <c r="Q47" s="29">
        <v>4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3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0.017714285714285714</v>
      </c>
      <c r="AJ47" s="174"/>
      <c r="AK47" s="165">
        <f>SUM(G48:AG48)</f>
        <v>0.372</v>
      </c>
      <c r="AL47" s="166"/>
      <c r="AM47" s="158">
        <f>IF(AK47=0,0,BC117)</f>
        <v>44</v>
      </c>
      <c r="AN47" s="160">
        <f>AK47*AM47</f>
        <v>16.368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0.114</v>
      </c>
      <c r="P48" s="46">
        <f t="shared" si="36"/>
      </c>
      <c r="Q48" s="47">
        <f t="shared" si="36"/>
        <v>0.076</v>
      </c>
      <c r="R48" s="46">
        <f t="shared" si="36"/>
        <v>0.038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0.072</v>
      </c>
      <c r="AB48" s="46">
        <f t="shared" si="37"/>
        <v>0.048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/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/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0.15752380952380954</v>
      </c>
      <c r="AJ49" s="174"/>
      <c r="AK49" s="165">
        <f>SUM(G50:AG50)</f>
        <v>3.3080000000000003</v>
      </c>
      <c r="AL49" s="166"/>
      <c r="AM49" s="158">
        <f>IF(AK49=0,0,BD117)</f>
        <v>18.8</v>
      </c>
      <c r="AN49" s="160">
        <f>AK49*AM49</f>
        <v>62.19040000000001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2.7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0.608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v>20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0.022857142857142857</v>
      </c>
      <c r="AJ55" s="174"/>
      <c r="AK55" s="165">
        <f>SUM(G56:AG56)</f>
        <v>0.48</v>
      </c>
      <c r="AL55" s="166"/>
      <c r="AM55" s="158">
        <f>IF(AK55=0,0,BG117)</f>
        <v>63.86</v>
      </c>
      <c r="AN55" s="160">
        <f>AK55*AM55</f>
        <v>30.6528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0.48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0.017142857142857144</v>
      </c>
      <c r="AJ59" s="174"/>
      <c r="AK59" s="165">
        <f>SUM(G60:AG60)</f>
        <v>0.36</v>
      </c>
      <c r="AL59" s="166"/>
      <c r="AM59" s="158">
        <f>IF(AK59=0,0,BI117)</f>
        <v>128</v>
      </c>
      <c r="AN59" s="160">
        <f>AK59*AM59</f>
        <v>46.08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0.36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/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0.8571428571428571</v>
      </c>
      <c r="AJ61" s="174"/>
      <c r="AK61" s="169">
        <f>SUM(G62:AG62)</f>
        <v>18</v>
      </c>
      <c r="AL61" s="170"/>
      <c r="AM61" s="158">
        <f>IF(AK61=0,0,BJ117)</f>
        <v>2.7</v>
      </c>
      <c r="AN61" s="160">
        <f>AK61*AM61</f>
        <v>48.6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18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0.2377142857142857</v>
      </c>
      <c r="AJ63" s="174"/>
      <c r="AK63" s="165">
        <f>SUM(G64:AG64)</f>
        <v>4.992</v>
      </c>
      <c r="AL63" s="166"/>
      <c r="AM63" s="158">
        <f>IF(AK63=0,0,BK117)</f>
        <v>33.02</v>
      </c>
      <c r="AN63" s="160">
        <f>AK63*AM63</f>
        <v>164.83584000000002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4.992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5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0.11195238095238097</v>
      </c>
      <c r="AJ65" s="174"/>
      <c r="AK65" s="165">
        <f>SUM(G66:AG66)</f>
        <v>2.3510000000000004</v>
      </c>
      <c r="AL65" s="166"/>
      <c r="AM65" s="158">
        <f>IF(AK65=0,0,BL117)</f>
        <v>11.4</v>
      </c>
      <c r="AN65" s="160">
        <f>AK65*AM65</f>
        <v>26.801400000000005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0.095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2.088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0.168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/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0.009142857142857144</v>
      </c>
      <c r="AJ67" s="174"/>
      <c r="AK67" s="165">
        <f>SUM(G68:AG68)</f>
        <v>0.192</v>
      </c>
      <c r="AL67" s="166"/>
      <c r="AM67" s="158">
        <f>IF(AK67=0,0,BM117)</f>
        <v>75</v>
      </c>
      <c r="AN67" s="160">
        <f>AK67*AM67</f>
        <v>14.4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0.192</v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0.038571428571428576</v>
      </c>
      <c r="AJ71" s="174"/>
      <c r="AK71" s="165">
        <f>SUM(G72:AG72)</f>
        <v>0.81</v>
      </c>
      <c r="AL71" s="166"/>
      <c r="AM71" s="158">
        <f>IF(AK71=0,0,BO117)</f>
        <v>16.1</v>
      </c>
      <c r="AN71" s="160">
        <f>AK71*AM71</f>
        <v>13.041000000000002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  <v>0.81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/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7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0.006333333333333334</v>
      </c>
      <c r="AJ83" s="174"/>
      <c r="AK83" s="165">
        <f>SUM(G84:AG84)</f>
        <v>0.133</v>
      </c>
      <c r="AL83" s="166"/>
      <c r="AM83" s="158">
        <f>IF(AK83=0,0,BR117)</f>
        <v>24.1</v>
      </c>
      <c r="AN83" s="160">
        <f>AK83*AM83</f>
        <v>3.2053000000000003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  <v>0.133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19</v>
      </c>
      <c r="M97" s="28">
        <f>VLOOKUP(завтрак7,таб,33,FALSE)</f>
        <v>0</v>
      </c>
      <c r="N97" s="71">
        <f>VLOOKUP(завтрак8,таб,33,FALSE)</f>
        <v>0</v>
      </c>
      <c r="O97" s="36">
        <v>1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/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0.07147619047619047</v>
      </c>
      <c r="AJ97" s="174"/>
      <c r="AK97" s="165">
        <f>SUM(G98:AG98)</f>
        <v>1.501</v>
      </c>
      <c r="AL97" s="166"/>
      <c r="AM97" s="158">
        <f>IF(AK97=0,0,BW117)</f>
        <v>21</v>
      </c>
      <c r="AN97" s="160">
        <f>AK97*AM97</f>
        <v>31.520999999999997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0.18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0.342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0.019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0.48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0.04</v>
      </c>
      <c r="AJ103" s="174"/>
      <c r="AK103" s="165">
        <f>SUM(G104:AG104)</f>
        <v>0.84</v>
      </c>
      <c r="AL103" s="166"/>
      <c r="AM103" s="158">
        <f>IF(AK103=0,0,BZ117)</f>
        <v>62.7</v>
      </c>
      <c r="AN103" s="160">
        <f>AK103*AM103</f>
        <v>52.668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0.84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0.013714285714285714</v>
      </c>
      <c r="AJ107" s="174"/>
      <c r="AK107" s="165">
        <f>SUM(G108:AG108)</f>
        <v>0.288</v>
      </c>
      <c r="AL107" s="166"/>
      <c r="AM107" s="158">
        <f>IF(AK107=0,0,CB117)</f>
        <v>62</v>
      </c>
      <c r="AN107" s="160">
        <f>AK107*AM107</f>
        <v>17.855999999999998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0.288</v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0.18095238095238095</v>
      </c>
      <c r="AJ111" s="174"/>
      <c r="AK111" s="165">
        <f>SUM(G112:AG112)</f>
        <v>3.8</v>
      </c>
      <c r="AL111" s="166"/>
      <c r="AM111" s="158">
        <f>IF(AK111=0,0,CD117)</f>
        <v>21.7</v>
      </c>
      <c r="AN111" s="160">
        <f>AK111*AM111</f>
        <v>82.46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3.8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0.2571428571428572</v>
      </c>
      <c r="AJ115" s="174"/>
      <c r="AK115" s="165">
        <f>SUM(G116:AG116)</f>
        <v>5.4</v>
      </c>
      <c r="AL115" s="166"/>
      <c r="AM115" s="158">
        <f>IF(AK115=0,0,CF117)</f>
        <v>16.8</v>
      </c>
      <c r="AN115" s="160">
        <f>AK115*AM115</f>
        <v>90.72000000000001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5.4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/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/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0.6592380952380952</v>
      </c>
      <c r="AJ125" s="174"/>
      <c r="AK125" s="165">
        <f>SUM(G126:AG126)</f>
        <v>13.844</v>
      </c>
      <c r="AL125" s="166"/>
      <c r="AM125" s="158">
        <f>IF(AK125=0,0,CG117)</f>
        <v>13.1</v>
      </c>
      <c r="AN125" s="160">
        <f>AK125*AM125</f>
        <v>181.35639999999998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2.66</v>
      </c>
      <c r="P126" s="45">
        <f t="shared" si="150"/>
        <v>4.56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6.624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</v>
      </c>
      <c r="AJ127" s="174"/>
      <c r="AK127" s="165">
        <f>SUM(G128:AG128)</f>
        <v>0</v>
      </c>
      <c r="AL127" s="166"/>
      <c r="AM127" s="158">
        <f>IF(AK127=0,0,CH117)</f>
        <v>0</v>
      </c>
      <c r="AN127" s="16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8</v>
      </c>
      <c r="P129" s="38">
        <f>VLOOKUP(обед2,таб,45,FALSE)</f>
        <v>0</v>
      </c>
      <c r="Q129" s="37">
        <f>VLOOKUP(обед3,таб,45,FALSE)</f>
        <v>14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0.06104761904761905</v>
      </c>
      <c r="AJ129" s="174"/>
      <c r="AK129" s="165">
        <f>SUM(G130:AG130)</f>
        <v>1.282</v>
      </c>
      <c r="AL129" s="166"/>
      <c r="AM129" s="158">
        <f>IF(AK129=0,0,CI117)</f>
        <v>5.9</v>
      </c>
      <c r="AN129" s="160">
        <f>AK129*AM129</f>
        <v>7.5638000000000005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0.152</v>
      </c>
      <c r="P130" s="45">
        <f t="shared" si="156"/>
      </c>
      <c r="Q130" s="49">
        <f t="shared" si="156"/>
        <v>0.266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0.864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0.01538095238095238</v>
      </c>
      <c r="AJ131" s="174"/>
      <c r="AK131" s="165">
        <f>SUM(G132:AG132)</f>
        <v>0.323</v>
      </c>
      <c r="AL131" s="166"/>
      <c r="AM131" s="158">
        <f>IF(AK131=0,0,CJ117)</f>
        <v>7.8</v>
      </c>
      <c r="AN131" s="160">
        <f>AK131*AM131</f>
        <v>2.5194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0.323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23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0.02080952380952381</v>
      </c>
      <c r="AJ135" s="174"/>
      <c r="AK135" s="165">
        <f>SUM(G136:AG136)</f>
        <v>0.437</v>
      </c>
      <c r="AL135" s="166"/>
      <c r="AM135" s="158">
        <f>IF(AK135=0,0,CL117)</f>
        <v>26.5</v>
      </c>
      <c r="AN135" s="160">
        <f>AK135*AM135</f>
        <v>11.5805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  <v>0.437</v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0.18285714285714286</v>
      </c>
      <c r="AJ137" s="174"/>
      <c r="AK137" s="165">
        <f>SUM(G138:AG138)</f>
        <v>3.84</v>
      </c>
      <c r="AL137" s="166"/>
      <c r="AM137" s="158">
        <f>IF(AK137=0,0,CO117)</f>
        <v>6.8</v>
      </c>
      <c r="AN137" s="160">
        <f>AK137*AM137</f>
        <v>26.112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3.84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/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</v>
      </c>
      <c r="AJ141" s="174"/>
      <c r="AK141" s="165">
        <f>SUM(G142:AG142)</f>
        <v>0</v>
      </c>
      <c r="AL141" s="166"/>
      <c r="AM141" s="158">
        <f>IF(AK141=0,0,CM117)</f>
        <v>0</v>
      </c>
      <c r="AN141" s="160">
        <f>AK141*AM141</f>
        <v>0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0.09047619047619047</v>
      </c>
      <c r="AJ145" s="174"/>
      <c r="AK145" s="165">
        <f>SUM(G146:AG146)</f>
        <v>1.9</v>
      </c>
      <c r="AL145" s="166"/>
      <c r="AM145" s="158">
        <f>IF(AK145=0,0,CP117)</f>
        <v>56.4</v>
      </c>
      <c r="AN145" s="160">
        <f>AK145*AM145</f>
        <v>107.16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1.9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15</v>
      </c>
      <c r="R147" s="35">
        <f>IF(обед4="хліб пшеничний",180,(VLOOKUP(обед4,таб,53,FALSE)))</f>
        <v>0</v>
      </c>
      <c r="S147" s="34">
        <v>165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0.39714285714285713</v>
      </c>
      <c r="AJ147" s="174"/>
      <c r="AK147" s="165">
        <f>SUM(G148:AG148)</f>
        <v>8.34</v>
      </c>
      <c r="AL147" s="166"/>
      <c r="AM147" s="158">
        <f>IF(AK147=0,0,CQ117)</f>
        <v>13.8</v>
      </c>
      <c r="AN147" s="160">
        <f>AK147*AM147</f>
        <v>115.092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1.8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0.285</v>
      </c>
      <c r="R148" s="46">
        <f t="shared" si="183"/>
      </c>
      <c r="S148" s="47">
        <f t="shared" si="183"/>
        <v>3.135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3.12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/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0.0008571428571428571</v>
      </c>
      <c r="AJ161" s="174"/>
      <c r="AK161" s="165">
        <f>SUM(G162:AG162)</f>
        <v>0.018</v>
      </c>
      <c r="AL161" s="166"/>
      <c r="AM161" s="158">
        <f>IF(AK161=0,0,CX117)</f>
        <v>452</v>
      </c>
      <c r="AN161" s="160">
        <f>AK161*AM161</f>
        <v>8.136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0.018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0.21</v>
      </c>
      <c r="AL163" s="166"/>
      <c r="AM163" s="158">
        <v>6.33</v>
      </c>
      <c r="AN163" s="160">
        <f>AK163*AM163</f>
        <v>1.3293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0.001142857142857143</v>
      </c>
      <c r="AJ165" s="174"/>
      <c r="AK165" s="165">
        <f>SUM(G166:AG166)</f>
        <v>0.024</v>
      </c>
      <c r="AL165" s="166"/>
      <c r="AM165" s="158">
        <f>IF(AK165=0,0,CZ117)</f>
        <v>190</v>
      </c>
      <c r="AN165" s="160">
        <f>AK165*AM165</f>
        <v>4.5600000000000005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0.024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/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0.001142857142857143</v>
      </c>
      <c r="AJ171" s="174"/>
      <c r="AK171" s="165">
        <f>SUM(G172:AG172)</f>
        <v>0.024</v>
      </c>
      <c r="AL171" s="166"/>
      <c r="AM171" s="158">
        <f>IF(AK171=0,0,DC117)</f>
        <v>86.67</v>
      </c>
      <c r="AN171" s="160">
        <f>AK171*AM171</f>
        <v>2.08008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0.024</v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/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1750.4347560000003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2021-05-07T07:02:52Z</cp:lastPrinted>
  <dcterms:created xsi:type="dcterms:W3CDTF">1996-10-08T23:32:33Z</dcterms:created>
  <dcterms:modified xsi:type="dcterms:W3CDTF">2021-05-11T05:01:34Z</dcterms:modified>
  <cp:category/>
  <cp:version/>
  <cp:contentType/>
  <cp:contentStatus/>
</cp:coreProperties>
</file>